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<sst xmlns="http://schemas.openxmlformats.org/spreadsheetml/2006/main" count="105" uniqueCount="58">
  <si>
    <t>№ п/п</t>
  </si>
  <si>
    <t>Адрес</t>
  </si>
  <si>
    <t>ЗАО "ЭР-Телеком Холдинг"</t>
  </si>
  <si>
    <t>Пензенские телекоммуникации</t>
  </si>
  <si>
    <t>Итого в 2011г., руб.</t>
  </si>
  <si>
    <t>Герцена ул</t>
  </si>
  <si>
    <t>12</t>
  </si>
  <si>
    <t>12А</t>
  </si>
  <si>
    <t>14</t>
  </si>
  <si>
    <t>44</t>
  </si>
  <si>
    <t>46</t>
  </si>
  <si>
    <t>9</t>
  </si>
  <si>
    <t>1</t>
  </si>
  <si>
    <t>11</t>
  </si>
  <si>
    <t>1А</t>
  </si>
  <si>
    <t>7</t>
  </si>
  <si>
    <t>17/8</t>
  </si>
  <si>
    <t>Дзержинского ул</t>
  </si>
  <si>
    <t>29</t>
  </si>
  <si>
    <t>31</t>
  </si>
  <si>
    <t>Дзержинского ул., 35</t>
  </si>
  <si>
    <t>Жемчужная ул</t>
  </si>
  <si>
    <t>30</t>
  </si>
  <si>
    <t>32</t>
  </si>
  <si>
    <t>Жемчужный проезд</t>
  </si>
  <si>
    <t>10</t>
  </si>
  <si>
    <t>2</t>
  </si>
  <si>
    <t>5</t>
  </si>
  <si>
    <t>Луначарского ул</t>
  </si>
  <si>
    <t>39</t>
  </si>
  <si>
    <t>43</t>
  </si>
  <si>
    <t>7А</t>
  </si>
  <si>
    <t>53</t>
  </si>
  <si>
    <t>45</t>
  </si>
  <si>
    <t>49</t>
  </si>
  <si>
    <t>51</t>
  </si>
  <si>
    <t>Мирская ул</t>
  </si>
  <si>
    <t>17</t>
  </si>
  <si>
    <t>Пролетарская ул</t>
  </si>
  <si>
    <t>6</t>
  </si>
  <si>
    <t>76</t>
  </si>
  <si>
    <t>20</t>
  </si>
  <si>
    <t>22</t>
  </si>
  <si>
    <t>24</t>
  </si>
  <si>
    <t>52</t>
  </si>
  <si>
    <t>Пролетарская ул (1-4под)</t>
  </si>
  <si>
    <t>Толстого ул</t>
  </si>
  <si>
    <t>3</t>
  </si>
  <si>
    <t>4</t>
  </si>
  <si>
    <t>Ухтомского ул</t>
  </si>
  <si>
    <t>83</t>
  </si>
  <si>
    <t>83А</t>
  </si>
  <si>
    <t>Итого в 2011, руб.:</t>
  </si>
  <si>
    <t>ООО "Спорт-Медиа Пенза" (Договор  на установку и эксплуатацию рекламной конструкции № РЕК000053 от 24.08.2011)</t>
  </si>
  <si>
    <t>ЗАО "Самара-Транстелеком" (Договор  о предоставлении права пользования общим имуществом собственников помещений с целью установки и эксплуатации коммуникационного оборудования и линий связи №СВ0000036 от 21.06.2010)</t>
  </si>
  <si>
    <t>Сведения о заключении ООО "УО "Жилье-24-1" от имени собственников помещений в многоквартирном доме договоров об использовании общего имущества собственников помещений в многоквартирном доме на условиях, определенных решением общего собрания (в том числе договоров на установку и эксплуатацию рекламных конструкций)</t>
  </si>
  <si>
    <t>ООО "Лифт Борд" (Договор на установку и эксплуатацию рекламных стендов в кабинах лифтов №РЕК001355 от 14.06.2008)</t>
  </si>
  <si>
    <t>Филиал ООО "Престиж-Интернет" в г.Пензе (Договор  о предоставлении права пользования общим имуществом собственников помещений с целью установки и эксплуатации коммуникационного оборудования и линий связи №СВ0001439 от 27.10.2008)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</si>
</sst>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17" applyFont="1" applyBorder="1" applyAlignment="1">
      <alignment horizontal="left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7.28125" style="0" hidden="1" customWidth="1"/>
    <col min="4" max="5" width="0" style="0" hidden="1" customWidth="1"/>
    <col min="6" max="6" width="7.421875" style="0" hidden="1" customWidth="1"/>
    <col min="7" max="7" width="16.00390625" style="0" customWidth="1"/>
    <col min="8" max="8" width="16.57421875" style="0" customWidth="1"/>
    <col min="9" max="9" width="12.8515625" style="0" customWidth="1"/>
    <col min="10" max="10" width="12.421875" style="0" customWidth="1"/>
    <col min="11" max="11" width="12.140625" style="0" customWidth="1"/>
  </cols>
  <sheetData>
    <row r="1" spans="1:11" ht="69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6.75">
      <c r="A2" s="17" t="s">
        <v>0</v>
      </c>
      <c r="B2" s="17" t="s">
        <v>1</v>
      </c>
      <c r="C2" s="1" t="s">
        <v>2</v>
      </c>
      <c r="D2" s="2"/>
      <c r="E2" s="2"/>
      <c r="F2" s="3" t="s">
        <v>3</v>
      </c>
      <c r="G2" s="16" t="s">
        <v>54</v>
      </c>
      <c r="H2" s="16" t="s">
        <v>57</v>
      </c>
      <c r="I2" s="16" t="s">
        <v>53</v>
      </c>
      <c r="J2" s="16" t="s">
        <v>56</v>
      </c>
      <c r="K2" s="18" t="s">
        <v>4</v>
      </c>
    </row>
    <row r="3" spans="1:11" ht="15.75">
      <c r="A3" s="4">
        <v>1</v>
      </c>
      <c r="B3" s="4" t="str">
        <f aca="true" t="shared" si="0" ref="B3:B15">CONCATENATE(D3,"., ",E3)</f>
        <v>Герцена ул., 12</v>
      </c>
      <c r="C3" s="5"/>
      <c r="D3" s="6" t="s">
        <v>5</v>
      </c>
      <c r="E3" s="7" t="s">
        <v>6</v>
      </c>
      <c r="F3" s="5"/>
      <c r="G3" s="8">
        <f>144.45*15</f>
        <v>2166.75</v>
      </c>
      <c r="H3" s="12"/>
      <c r="I3" s="12"/>
      <c r="J3" s="9"/>
      <c r="K3" s="10">
        <f aca="true" t="shared" si="1" ref="K3:K34">C3+F3+G3+H3+I3+J3</f>
        <v>2166.75</v>
      </c>
    </row>
    <row r="4" spans="1:11" ht="15.75">
      <c r="A4" s="4">
        <v>2</v>
      </c>
      <c r="B4" s="4" t="str">
        <f t="shared" si="0"/>
        <v>Герцена ул., 12А</v>
      </c>
      <c r="C4" s="5"/>
      <c r="D4" s="6" t="s">
        <v>5</v>
      </c>
      <c r="E4" s="7" t="s">
        <v>7</v>
      </c>
      <c r="F4" s="5"/>
      <c r="G4" s="8">
        <f>237.75*15</f>
        <v>3566.25</v>
      </c>
      <c r="H4" s="12"/>
      <c r="I4" s="12"/>
      <c r="J4" s="9"/>
      <c r="K4" s="10">
        <f t="shared" si="1"/>
        <v>3566.25</v>
      </c>
    </row>
    <row r="5" spans="1:11" ht="15.75">
      <c r="A5" s="4">
        <v>3</v>
      </c>
      <c r="B5" s="4" t="str">
        <f t="shared" si="0"/>
        <v>Герцена ул., 14</v>
      </c>
      <c r="C5" s="5"/>
      <c r="D5" s="6" t="s">
        <v>5</v>
      </c>
      <c r="E5" s="7" t="s">
        <v>8</v>
      </c>
      <c r="F5" s="5"/>
      <c r="G5" s="8">
        <f>277.8*15</f>
        <v>4167</v>
      </c>
      <c r="H5" s="12"/>
      <c r="I5" s="12"/>
      <c r="J5" s="11">
        <v>1760</v>
      </c>
      <c r="K5" s="10">
        <f t="shared" si="1"/>
        <v>5927</v>
      </c>
    </row>
    <row r="6" spans="1:11" ht="15.75">
      <c r="A6" s="4">
        <v>4</v>
      </c>
      <c r="B6" s="4" t="str">
        <f t="shared" si="0"/>
        <v>Герцена ул., 44</v>
      </c>
      <c r="C6" s="5"/>
      <c r="D6" s="6" t="s">
        <v>5</v>
      </c>
      <c r="E6" s="7" t="s">
        <v>9</v>
      </c>
      <c r="F6" s="5"/>
      <c r="G6" s="8">
        <f>225.33*15</f>
        <v>3379.9500000000003</v>
      </c>
      <c r="H6" s="12"/>
      <c r="I6" s="12"/>
      <c r="J6" s="9"/>
      <c r="K6" s="10">
        <f t="shared" si="1"/>
        <v>3379.9500000000003</v>
      </c>
    </row>
    <row r="7" spans="1:11" ht="15.75">
      <c r="A7" s="4">
        <v>5</v>
      </c>
      <c r="B7" s="4" t="str">
        <f t="shared" si="0"/>
        <v>Герцена ул., 46</v>
      </c>
      <c r="C7" s="5"/>
      <c r="D7" s="6" t="s">
        <v>5</v>
      </c>
      <c r="E7" s="7" t="s">
        <v>10</v>
      </c>
      <c r="F7" s="5"/>
      <c r="G7" s="8">
        <f>146.19*15</f>
        <v>2192.85</v>
      </c>
      <c r="H7" s="12"/>
      <c r="I7" s="12"/>
      <c r="J7" s="9"/>
      <c r="K7" s="10">
        <f t="shared" si="1"/>
        <v>2192.85</v>
      </c>
    </row>
    <row r="8" spans="1:11" ht="15.75">
      <c r="A8" s="4">
        <v>6</v>
      </c>
      <c r="B8" s="4" t="str">
        <f t="shared" si="0"/>
        <v>Герцена ул., 9</v>
      </c>
      <c r="C8" s="5"/>
      <c r="D8" s="6" t="s">
        <v>5</v>
      </c>
      <c r="E8" s="7" t="s">
        <v>11</v>
      </c>
      <c r="F8" s="5"/>
      <c r="G8" s="8">
        <f>260.84*15</f>
        <v>3912.5999999999995</v>
      </c>
      <c r="H8" s="12"/>
      <c r="I8" s="12"/>
      <c r="J8" s="11">
        <v>1760</v>
      </c>
      <c r="K8" s="10">
        <f t="shared" si="1"/>
        <v>5672.599999999999</v>
      </c>
    </row>
    <row r="9" spans="1:11" ht="15.75">
      <c r="A9" s="4">
        <v>7</v>
      </c>
      <c r="B9" s="4" t="str">
        <f t="shared" si="0"/>
        <v>Герцена ул., 1</v>
      </c>
      <c r="C9" s="5"/>
      <c r="D9" s="6" t="s">
        <v>5</v>
      </c>
      <c r="E9" s="7" t="s">
        <v>12</v>
      </c>
      <c r="F9" s="5"/>
      <c r="G9" s="12"/>
      <c r="H9" s="12"/>
      <c r="I9" s="12"/>
      <c r="J9" s="9"/>
      <c r="K9" s="10">
        <f t="shared" si="1"/>
        <v>0</v>
      </c>
    </row>
    <row r="10" spans="1:11" ht="15.75">
      <c r="A10" s="4">
        <v>8</v>
      </c>
      <c r="B10" s="4" t="str">
        <f t="shared" si="0"/>
        <v>Герцена ул., 11</v>
      </c>
      <c r="C10" s="5"/>
      <c r="D10" s="6" t="s">
        <v>5</v>
      </c>
      <c r="E10" s="7" t="s">
        <v>13</v>
      </c>
      <c r="F10" s="5"/>
      <c r="G10" s="8">
        <f>195.85*15</f>
        <v>2937.75</v>
      </c>
      <c r="H10" s="12"/>
      <c r="I10" s="12"/>
      <c r="J10" s="11">
        <v>440</v>
      </c>
      <c r="K10" s="10">
        <f t="shared" si="1"/>
        <v>3377.75</v>
      </c>
    </row>
    <row r="11" spans="1:11" ht="15.75">
      <c r="A11" s="4">
        <v>9</v>
      </c>
      <c r="B11" s="4" t="str">
        <f t="shared" si="0"/>
        <v>Герцена ул., 1А</v>
      </c>
      <c r="C11" s="5"/>
      <c r="D11" s="6" t="s">
        <v>5</v>
      </c>
      <c r="E11" s="7" t="s">
        <v>14</v>
      </c>
      <c r="F11" s="5"/>
      <c r="G11" s="12"/>
      <c r="H11" s="12"/>
      <c r="I11" s="12"/>
      <c r="J11" s="9"/>
      <c r="K11" s="10">
        <f t="shared" si="1"/>
        <v>0</v>
      </c>
    </row>
    <row r="12" spans="1:11" ht="15.75">
      <c r="A12" s="4">
        <v>10</v>
      </c>
      <c r="B12" s="4" t="str">
        <f t="shared" si="0"/>
        <v>Герцена ул., 7</v>
      </c>
      <c r="C12" s="5"/>
      <c r="D12" s="6" t="s">
        <v>5</v>
      </c>
      <c r="E12" s="7" t="s">
        <v>15</v>
      </c>
      <c r="F12" s="5"/>
      <c r="G12" s="8">
        <f>232.78*15</f>
        <v>3491.7</v>
      </c>
      <c r="H12" s="12"/>
      <c r="I12" s="12"/>
      <c r="J12" s="9"/>
      <c r="K12" s="10">
        <f t="shared" si="1"/>
        <v>3491.7</v>
      </c>
    </row>
    <row r="13" spans="1:11" ht="15.75">
      <c r="A13" s="4">
        <v>11</v>
      </c>
      <c r="B13" s="4" t="str">
        <f t="shared" si="0"/>
        <v>Герцена ул., 17/8</v>
      </c>
      <c r="C13" s="5"/>
      <c r="D13" s="6" t="s">
        <v>5</v>
      </c>
      <c r="E13" s="7" t="s">
        <v>16</v>
      </c>
      <c r="F13" s="5"/>
      <c r="G13" s="12"/>
      <c r="H13" s="12"/>
      <c r="I13" s="12"/>
      <c r="J13" s="9"/>
      <c r="K13" s="10">
        <f t="shared" si="1"/>
        <v>0</v>
      </c>
    </row>
    <row r="14" spans="1:11" ht="15.75">
      <c r="A14" s="4">
        <v>12</v>
      </c>
      <c r="B14" s="4" t="str">
        <f t="shared" si="0"/>
        <v>Дзержинского ул., 29</v>
      </c>
      <c r="C14" s="5"/>
      <c r="D14" s="6" t="s">
        <v>17</v>
      </c>
      <c r="E14" s="7" t="s">
        <v>18</v>
      </c>
      <c r="F14" s="5"/>
      <c r="G14" s="12"/>
      <c r="H14" s="12"/>
      <c r="I14" s="12"/>
      <c r="J14" s="9"/>
      <c r="K14" s="10">
        <f t="shared" si="1"/>
        <v>0</v>
      </c>
    </row>
    <row r="15" spans="1:11" ht="15.75">
      <c r="A15" s="4">
        <v>13</v>
      </c>
      <c r="B15" s="4" t="str">
        <f t="shared" si="0"/>
        <v>Дзержинского ул., 31</v>
      </c>
      <c r="C15" s="5"/>
      <c r="D15" s="6" t="s">
        <v>17</v>
      </c>
      <c r="E15" s="7" t="s">
        <v>19</v>
      </c>
      <c r="F15" s="5"/>
      <c r="G15" s="8">
        <f>420.87*15</f>
        <v>6313.05</v>
      </c>
      <c r="H15" s="12"/>
      <c r="I15" s="12"/>
      <c r="J15" s="9"/>
      <c r="K15" s="10">
        <f t="shared" si="1"/>
        <v>6313.05</v>
      </c>
    </row>
    <row r="16" spans="1:11" ht="15.75">
      <c r="A16" s="4">
        <v>14</v>
      </c>
      <c r="B16" s="4" t="s">
        <v>20</v>
      </c>
      <c r="C16" s="13"/>
      <c r="D16" s="6"/>
      <c r="E16" s="7"/>
      <c r="F16" s="5"/>
      <c r="G16" s="8">
        <f>213.24*15</f>
        <v>3198.6000000000004</v>
      </c>
      <c r="H16" s="12"/>
      <c r="I16" s="12"/>
      <c r="J16" s="9"/>
      <c r="K16" s="10">
        <f t="shared" si="1"/>
        <v>3198.6000000000004</v>
      </c>
    </row>
    <row r="17" spans="1:11" ht="15.75">
      <c r="A17" s="4">
        <v>15</v>
      </c>
      <c r="B17" s="4" t="str">
        <f aca="true" t="shared" si="2" ref="B17:B50">CONCATENATE(D17,"., ",E17)</f>
        <v>Жемчужная ул., 30</v>
      </c>
      <c r="C17" s="5"/>
      <c r="D17" s="6" t="s">
        <v>21</v>
      </c>
      <c r="E17" s="7" t="s">
        <v>22</v>
      </c>
      <c r="F17" s="5"/>
      <c r="G17" s="12"/>
      <c r="H17" s="12"/>
      <c r="I17" s="12"/>
      <c r="J17" s="9"/>
      <c r="K17" s="10">
        <f t="shared" si="1"/>
        <v>0</v>
      </c>
    </row>
    <row r="18" spans="1:11" ht="15.75">
      <c r="A18" s="4">
        <v>16</v>
      </c>
      <c r="B18" s="4" t="str">
        <f t="shared" si="2"/>
        <v>Жемчужная ул., 32</v>
      </c>
      <c r="C18" s="5"/>
      <c r="D18" s="6" t="s">
        <v>21</v>
      </c>
      <c r="E18" s="7" t="s">
        <v>23</v>
      </c>
      <c r="F18" s="5"/>
      <c r="G18" s="12"/>
      <c r="H18" s="12"/>
      <c r="I18" s="12"/>
      <c r="J18" s="9"/>
      <c r="K18" s="10">
        <f t="shared" si="1"/>
        <v>0</v>
      </c>
    </row>
    <row r="19" spans="1:11" ht="15.75">
      <c r="A19" s="4">
        <v>17</v>
      </c>
      <c r="B19" s="4" t="str">
        <f t="shared" si="2"/>
        <v>Жемчужный проезд., 10</v>
      </c>
      <c r="C19" s="5"/>
      <c r="D19" s="6" t="s">
        <v>24</v>
      </c>
      <c r="E19" s="7" t="s">
        <v>25</v>
      </c>
      <c r="F19" s="2"/>
      <c r="G19" s="12"/>
      <c r="H19" s="12"/>
      <c r="I19" s="12"/>
      <c r="J19" s="9"/>
      <c r="K19" s="10">
        <f t="shared" si="1"/>
        <v>0</v>
      </c>
    </row>
    <row r="20" spans="1:11" ht="15.75">
      <c r="A20" s="4">
        <v>18</v>
      </c>
      <c r="B20" s="4" t="str">
        <f t="shared" si="2"/>
        <v>Жемчужный проезд., 11</v>
      </c>
      <c r="C20" s="5"/>
      <c r="D20" s="6" t="s">
        <v>24</v>
      </c>
      <c r="E20" s="7" t="s">
        <v>13</v>
      </c>
      <c r="F20" s="2"/>
      <c r="G20" s="8">
        <f>153.64*15</f>
        <v>2304.6</v>
      </c>
      <c r="H20" s="12"/>
      <c r="I20" s="12"/>
      <c r="J20" s="9"/>
      <c r="K20" s="10">
        <f t="shared" si="1"/>
        <v>2304.6</v>
      </c>
    </row>
    <row r="21" spans="1:11" ht="15.75">
      <c r="A21" s="4">
        <v>19</v>
      </c>
      <c r="B21" s="4" t="str">
        <f t="shared" si="2"/>
        <v>Жемчужный проезд., 2</v>
      </c>
      <c r="C21" s="5"/>
      <c r="D21" s="6" t="s">
        <v>24</v>
      </c>
      <c r="E21" s="7" t="s">
        <v>26</v>
      </c>
      <c r="F21" s="2"/>
      <c r="G21" s="12"/>
      <c r="H21" s="12"/>
      <c r="I21" s="12"/>
      <c r="J21" s="9"/>
      <c r="K21" s="10">
        <f t="shared" si="1"/>
        <v>0</v>
      </c>
    </row>
    <row r="22" spans="1:11" ht="15.75">
      <c r="A22" s="4">
        <v>20</v>
      </c>
      <c r="B22" s="4" t="str">
        <f t="shared" si="2"/>
        <v>Жемчужный проезд., 5</v>
      </c>
      <c r="C22" s="5"/>
      <c r="D22" s="6" t="s">
        <v>24</v>
      </c>
      <c r="E22" s="7" t="s">
        <v>27</v>
      </c>
      <c r="F22" s="2"/>
      <c r="G22" s="12"/>
      <c r="H22" s="12"/>
      <c r="I22" s="12"/>
      <c r="J22" s="9"/>
      <c r="K22" s="10">
        <f t="shared" si="1"/>
        <v>0</v>
      </c>
    </row>
    <row r="23" spans="1:11" ht="15.75">
      <c r="A23" s="4">
        <v>21</v>
      </c>
      <c r="B23" s="4" t="str">
        <f t="shared" si="2"/>
        <v>Луначарского ул., 39</v>
      </c>
      <c r="C23" s="5"/>
      <c r="D23" s="6" t="s">
        <v>28</v>
      </c>
      <c r="E23" s="7" t="s">
        <v>29</v>
      </c>
      <c r="F23" s="5"/>
      <c r="G23" s="8">
        <f>225.33*15</f>
        <v>3379.9500000000003</v>
      </c>
      <c r="H23" s="12"/>
      <c r="I23" s="12"/>
      <c r="J23" s="9"/>
      <c r="K23" s="10">
        <f t="shared" si="1"/>
        <v>3379.9500000000003</v>
      </c>
    </row>
    <row r="24" spans="1:11" ht="15.75">
      <c r="A24" s="4">
        <v>22</v>
      </c>
      <c r="B24" s="4" t="str">
        <f t="shared" si="2"/>
        <v>Луначарского ул., 43</v>
      </c>
      <c r="C24" s="5"/>
      <c r="D24" s="6" t="s">
        <v>28</v>
      </c>
      <c r="E24" s="7" t="s">
        <v>30</v>
      </c>
      <c r="F24" s="5"/>
      <c r="G24" s="12"/>
      <c r="H24" s="12"/>
      <c r="I24" s="12"/>
      <c r="J24" s="9"/>
      <c r="K24" s="10">
        <f t="shared" si="1"/>
        <v>0</v>
      </c>
    </row>
    <row r="25" spans="1:11" ht="15.75">
      <c r="A25" s="4">
        <v>23</v>
      </c>
      <c r="B25" s="4" t="str">
        <f t="shared" si="2"/>
        <v>Луначарского ул., 7</v>
      </c>
      <c r="C25" s="5"/>
      <c r="D25" s="6" t="s">
        <v>28</v>
      </c>
      <c r="E25" s="7" t="s">
        <v>15</v>
      </c>
      <c r="F25" s="5"/>
      <c r="G25" s="8">
        <f>240.55*15</f>
        <v>3608.25</v>
      </c>
      <c r="H25" s="12"/>
      <c r="I25" s="12"/>
      <c r="J25" s="11">
        <v>3080</v>
      </c>
      <c r="K25" s="10">
        <f t="shared" si="1"/>
        <v>6688.25</v>
      </c>
    </row>
    <row r="26" spans="1:11" ht="15.75">
      <c r="A26" s="4">
        <v>24</v>
      </c>
      <c r="B26" s="4" t="str">
        <f t="shared" si="2"/>
        <v>Луначарского ул., 7А</v>
      </c>
      <c r="C26" s="5"/>
      <c r="D26" s="6" t="s">
        <v>28</v>
      </c>
      <c r="E26" s="7" t="s">
        <v>31</v>
      </c>
      <c r="F26" s="5"/>
      <c r="G26" s="8">
        <f>203.3*15</f>
        <v>3049.5</v>
      </c>
      <c r="H26" s="12"/>
      <c r="I26" s="12"/>
      <c r="J26" s="11">
        <v>1320</v>
      </c>
      <c r="K26" s="10">
        <f t="shared" si="1"/>
        <v>4369.5</v>
      </c>
    </row>
    <row r="27" spans="1:11" ht="15.75">
      <c r="A27" s="4">
        <v>25</v>
      </c>
      <c r="B27" s="4" t="str">
        <f t="shared" si="2"/>
        <v>Луначарского ул., 44</v>
      </c>
      <c r="C27" s="5"/>
      <c r="D27" s="6" t="s">
        <v>28</v>
      </c>
      <c r="E27" s="7" t="s">
        <v>9</v>
      </c>
      <c r="F27" s="5"/>
      <c r="G27" s="8">
        <f>146.19*15</f>
        <v>2192.85</v>
      </c>
      <c r="H27" s="12"/>
      <c r="I27" s="12"/>
      <c r="J27" s="11">
        <v>440</v>
      </c>
      <c r="K27" s="10">
        <f t="shared" si="1"/>
        <v>2632.85</v>
      </c>
    </row>
    <row r="28" spans="1:11" ht="15.75">
      <c r="A28" s="4">
        <v>26</v>
      </c>
      <c r="B28" s="4" t="str">
        <f t="shared" si="2"/>
        <v>Луначарского ул., 46</v>
      </c>
      <c r="C28" s="5"/>
      <c r="D28" s="6" t="s">
        <v>28</v>
      </c>
      <c r="E28" s="7" t="s">
        <v>10</v>
      </c>
      <c r="F28" s="5"/>
      <c r="G28" s="8">
        <f>183.44*15</f>
        <v>2751.6</v>
      </c>
      <c r="H28" s="12"/>
      <c r="I28" s="12"/>
      <c r="J28" s="11">
        <v>1320</v>
      </c>
      <c r="K28" s="10">
        <f t="shared" si="1"/>
        <v>4071.6</v>
      </c>
    </row>
    <row r="29" spans="1:11" ht="15.75">
      <c r="A29" s="4">
        <v>27</v>
      </c>
      <c r="B29" s="4" t="str">
        <f t="shared" si="2"/>
        <v>Луначарского ул., 53</v>
      </c>
      <c r="C29" s="5"/>
      <c r="D29" s="6" t="s">
        <v>28</v>
      </c>
      <c r="E29" s="7" t="s">
        <v>32</v>
      </c>
      <c r="F29" s="5"/>
      <c r="G29" s="8">
        <f>270.03*15</f>
        <v>4050.45</v>
      </c>
      <c r="H29" s="12"/>
      <c r="I29" s="8">
        <f>22625.13*3+8295.88+739.4</f>
        <v>76910.67</v>
      </c>
      <c r="J29" s="11">
        <v>3520</v>
      </c>
      <c r="K29" s="10">
        <f t="shared" si="1"/>
        <v>84481.12</v>
      </c>
    </row>
    <row r="30" spans="1:11" ht="15.75">
      <c r="A30" s="4">
        <v>28</v>
      </c>
      <c r="B30" s="4" t="str">
        <f t="shared" si="2"/>
        <v>Луначарского ул., 45</v>
      </c>
      <c r="C30" s="5"/>
      <c r="D30" s="6" t="s">
        <v>28</v>
      </c>
      <c r="E30" s="7" t="s">
        <v>33</v>
      </c>
      <c r="F30" s="5"/>
      <c r="G30" s="8">
        <f>307.46*15</f>
        <v>4611.9</v>
      </c>
      <c r="H30" s="12"/>
      <c r="I30" s="12"/>
      <c r="J30" s="9"/>
      <c r="K30" s="10">
        <f t="shared" si="1"/>
        <v>4611.9</v>
      </c>
    </row>
    <row r="31" spans="1:11" ht="15.75">
      <c r="A31" s="4">
        <v>29</v>
      </c>
      <c r="B31" s="4" t="str">
        <f t="shared" si="2"/>
        <v>Луначарского ул., 49</v>
      </c>
      <c r="C31" s="5"/>
      <c r="D31" s="6" t="s">
        <v>28</v>
      </c>
      <c r="E31" s="7" t="s">
        <v>34</v>
      </c>
      <c r="F31" s="5"/>
      <c r="G31" s="8">
        <f>329.31*15</f>
        <v>4939.65</v>
      </c>
      <c r="H31" s="12"/>
      <c r="I31" s="12"/>
      <c r="J31" s="9"/>
      <c r="K31" s="10">
        <f t="shared" si="1"/>
        <v>4939.65</v>
      </c>
    </row>
    <row r="32" spans="1:11" ht="15.75">
      <c r="A32" s="4">
        <v>30</v>
      </c>
      <c r="B32" s="4" t="str">
        <f t="shared" si="2"/>
        <v>Луначарского ул., 51</v>
      </c>
      <c r="C32" s="5"/>
      <c r="D32" s="6" t="s">
        <v>28</v>
      </c>
      <c r="E32" s="7" t="s">
        <v>35</v>
      </c>
      <c r="F32" s="5"/>
      <c r="G32" s="8">
        <f>158.61*15</f>
        <v>2379.15</v>
      </c>
      <c r="H32" s="12"/>
      <c r="I32" s="12"/>
      <c r="J32" s="9"/>
      <c r="K32" s="10">
        <f t="shared" si="1"/>
        <v>2379.15</v>
      </c>
    </row>
    <row r="33" spans="1:11" ht="15.75">
      <c r="A33" s="4">
        <v>31</v>
      </c>
      <c r="B33" s="4" t="str">
        <f t="shared" si="2"/>
        <v>Мирская ул., 17</v>
      </c>
      <c r="C33" s="5"/>
      <c r="D33" s="6" t="s">
        <v>36</v>
      </c>
      <c r="E33" s="7" t="s">
        <v>37</v>
      </c>
      <c r="F33" s="5"/>
      <c r="G33" s="8">
        <f>62.08*15</f>
        <v>931.1999999999999</v>
      </c>
      <c r="H33" s="12"/>
      <c r="I33" s="12"/>
      <c r="J33" s="9"/>
      <c r="K33" s="10">
        <f t="shared" si="1"/>
        <v>931.1999999999999</v>
      </c>
    </row>
    <row r="34" spans="1:11" ht="15.75">
      <c r="A34" s="4">
        <v>32</v>
      </c>
      <c r="B34" s="4" t="str">
        <f t="shared" si="2"/>
        <v>Пролетарская ул., 6</v>
      </c>
      <c r="C34" s="5"/>
      <c r="D34" s="6" t="s">
        <v>38</v>
      </c>
      <c r="E34" s="7" t="s">
        <v>39</v>
      </c>
      <c r="F34" s="5"/>
      <c r="G34" s="8">
        <f>237.75*15</f>
        <v>3566.25</v>
      </c>
      <c r="H34" s="12"/>
      <c r="I34" s="12"/>
      <c r="J34" s="11">
        <v>1760</v>
      </c>
      <c r="K34" s="10">
        <f t="shared" si="1"/>
        <v>5326.25</v>
      </c>
    </row>
    <row r="35" spans="1:11" ht="15.75">
      <c r="A35" s="4">
        <v>33</v>
      </c>
      <c r="B35" s="4" t="str">
        <f t="shared" si="2"/>
        <v>Пролетарская ул., 76</v>
      </c>
      <c r="C35" s="5"/>
      <c r="D35" s="6" t="s">
        <v>38</v>
      </c>
      <c r="E35" s="7" t="s">
        <v>40</v>
      </c>
      <c r="F35" s="2"/>
      <c r="G35" s="12"/>
      <c r="H35" s="12"/>
      <c r="I35" s="12"/>
      <c r="J35" s="9"/>
      <c r="K35" s="10">
        <f aca="true" t="shared" si="3" ref="K35:K66">C35+F35+G35+H35+I35+J35</f>
        <v>0</v>
      </c>
    </row>
    <row r="36" spans="1:11" ht="15.75">
      <c r="A36" s="4">
        <v>34</v>
      </c>
      <c r="B36" s="4" t="str">
        <f t="shared" si="2"/>
        <v>Пролетарская ул., 20</v>
      </c>
      <c r="C36" s="5"/>
      <c r="D36" s="6" t="s">
        <v>38</v>
      </c>
      <c r="E36" s="7" t="s">
        <v>41</v>
      </c>
      <c r="F36" s="5"/>
      <c r="G36" s="12"/>
      <c r="H36" s="12"/>
      <c r="I36" s="12"/>
      <c r="J36" s="9"/>
      <c r="K36" s="10">
        <f t="shared" si="3"/>
        <v>0</v>
      </c>
    </row>
    <row r="37" spans="1:11" ht="15.75">
      <c r="A37" s="4">
        <v>35</v>
      </c>
      <c r="B37" s="4" t="str">
        <f t="shared" si="2"/>
        <v>Пролетарская ул., 22</v>
      </c>
      <c r="C37" s="5"/>
      <c r="D37" s="6" t="s">
        <v>38</v>
      </c>
      <c r="E37" s="7" t="s">
        <v>42</v>
      </c>
      <c r="F37" s="5"/>
      <c r="G37" s="12"/>
      <c r="H37" s="12"/>
      <c r="I37" s="12"/>
      <c r="J37" s="9"/>
      <c r="K37" s="10">
        <f t="shared" si="3"/>
        <v>0</v>
      </c>
    </row>
    <row r="38" spans="1:11" ht="15.75">
      <c r="A38" s="4">
        <v>36</v>
      </c>
      <c r="B38" s="4" t="str">
        <f t="shared" si="2"/>
        <v>Пролетарская ул., 24</v>
      </c>
      <c r="C38" s="5"/>
      <c r="D38" s="6" t="s">
        <v>38</v>
      </c>
      <c r="E38" s="7" t="s">
        <v>43</v>
      </c>
      <c r="F38" s="5"/>
      <c r="G38" s="12"/>
      <c r="H38" s="12"/>
      <c r="I38" s="12"/>
      <c r="J38" s="9"/>
      <c r="K38" s="10">
        <f t="shared" si="3"/>
        <v>0</v>
      </c>
    </row>
    <row r="39" spans="1:11" ht="15.75">
      <c r="A39" s="4">
        <v>37</v>
      </c>
      <c r="B39" s="4" t="str">
        <f t="shared" si="2"/>
        <v>Пролетарская ул., 30</v>
      </c>
      <c r="C39" s="5"/>
      <c r="D39" s="6" t="s">
        <v>38</v>
      </c>
      <c r="E39" s="7" t="s">
        <v>22</v>
      </c>
      <c r="F39" s="5"/>
      <c r="G39" s="8">
        <f>238.99*15</f>
        <v>3584.8500000000004</v>
      </c>
      <c r="H39" s="11">
        <f>236*12</f>
        <v>2832</v>
      </c>
      <c r="I39" s="12"/>
      <c r="J39" s="9"/>
      <c r="K39" s="10">
        <f t="shared" si="3"/>
        <v>6416.85</v>
      </c>
    </row>
    <row r="40" spans="1:11" ht="15.75">
      <c r="A40" s="4">
        <v>38</v>
      </c>
      <c r="B40" s="4" t="str">
        <f t="shared" si="2"/>
        <v>Пролетарская ул., 52</v>
      </c>
      <c r="C40" s="5"/>
      <c r="D40" s="6" t="s">
        <v>38</v>
      </c>
      <c r="E40" s="7" t="s">
        <v>44</v>
      </c>
      <c r="F40" s="5"/>
      <c r="G40" s="12"/>
      <c r="H40" s="12"/>
      <c r="I40" s="12"/>
      <c r="J40" s="9"/>
      <c r="K40" s="10">
        <f t="shared" si="3"/>
        <v>0</v>
      </c>
    </row>
    <row r="41" spans="1:11" ht="15.75">
      <c r="A41" s="4">
        <v>39</v>
      </c>
      <c r="B41" s="4" t="str">
        <f t="shared" si="2"/>
        <v>Пролетарская ул (1-4под)., 10</v>
      </c>
      <c r="C41" s="5"/>
      <c r="D41" s="6" t="s">
        <v>45</v>
      </c>
      <c r="E41" s="7">
        <v>10</v>
      </c>
      <c r="F41" s="5"/>
      <c r="G41" s="8">
        <f>153.64*15</f>
        <v>2304.6</v>
      </c>
      <c r="H41" s="12"/>
      <c r="I41" s="12"/>
      <c r="J41" s="11">
        <v>1760</v>
      </c>
      <c r="K41" s="10">
        <f t="shared" si="3"/>
        <v>4064.6</v>
      </c>
    </row>
    <row r="42" spans="1:11" ht="15.75">
      <c r="A42" s="4">
        <v>40</v>
      </c>
      <c r="B42" s="4" t="str">
        <f t="shared" si="2"/>
        <v>Толстого ул., 3</v>
      </c>
      <c r="C42" s="5"/>
      <c r="D42" s="6" t="s">
        <v>46</v>
      </c>
      <c r="E42" s="7" t="s">
        <v>47</v>
      </c>
      <c r="F42" s="5"/>
      <c r="G42" s="8">
        <f>158.61*15</f>
        <v>2379.15</v>
      </c>
      <c r="H42" s="12"/>
      <c r="I42" s="12"/>
      <c r="J42" s="9"/>
      <c r="K42" s="10">
        <f t="shared" si="3"/>
        <v>2379.15</v>
      </c>
    </row>
    <row r="43" spans="1:11" ht="15.75">
      <c r="A43" s="4">
        <v>41</v>
      </c>
      <c r="B43" s="4" t="str">
        <f t="shared" si="2"/>
        <v>Толстого ул., 5</v>
      </c>
      <c r="C43" s="5"/>
      <c r="D43" s="6" t="s">
        <v>46</v>
      </c>
      <c r="E43" s="7" t="s">
        <v>27</v>
      </c>
      <c r="F43" s="5"/>
      <c r="G43" s="8">
        <f>178.47*15</f>
        <v>2677.05</v>
      </c>
      <c r="H43" s="12"/>
      <c r="I43" s="12"/>
      <c r="J43" s="11">
        <v>3960</v>
      </c>
      <c r="K43" s="10">
        <f t="shared" si="3"/>
        <v>6637.05</v>
      </c>
    </row>
    <row r="44" spans="1:11" ht="15.75">
      <c r="A44" s="4">
        <v>42</v>
      </c>
      <c r="B44" s="4" t="str">
        <f t="shared" si="2"/>
        <v>Толстого ул., 1</v>
      </c>
      <c r="C44" s="5"/>
      <c r="D44" s="6" t="s">
        <v>46</v>
      </c>
      <c r="E44" s="7" t="s">
        <v>12</v>
      </c>
      <c r="F44" s="5"/>
      <c r="G44" s="12"/>
      <c r="H44" s="12"/>
      <c r="I44" s="12"/>
      <c r="J44" s="9"/>
      <c r="K44" s="10">
        <f t="shared" si="3"/>
        <v>0</v>
      </c>
    </row>
    <row r="45" spans="1:11" ht="15.75">
      <c r="A45" s="4">
        <v>43</v>
      </c>
      <c r="B45" s="4" t="str">
        <f t="shared" si="2"/>
        <v>Толстого ул., 10</v>
      </c>
      <c r="C45" s="5"/>
      <c r="D45" s="6" t="s">
        <v>46</v>
      </c>
      <c r="E45" s="7" t="s">
        <v>25</v>
      </c>
      <c r="F45" s="5"/>
      <c r="G45" s="8">
        <f>193.8*15</f>
        <v>2907</v>
      </c>
      <c r="H45" s="12"/>
      <c r="I45" s="12"/>
      <c r="J45" s="9"/>
      <c r="K45" s="10">
        <f t="shared" si="3"/>
        <v>2907</v>
      </c>
    </row>
    <row r="46" spans="1:11" ht="15.75">
      <c r="A46" s="4">
        <v>44</v>
      </c>
      <c r="B46" s="4" t="str">
        <f t="shared" si="2"/>
        <v>Толстого ул., 2</v>
      </c>
      <c r="C46" s="5"/>
      <c r="D46" s="6" t="s">
        <v>46</v>
      </c>
      <c r="E46" s="7" t="s">
        <v>26</v>
      </c>
      <c r="F46" s="5"/>
      <c r="G46" s="12"/>
      <c r="H46" s="12"/>
      <c r="I46" s="12"/>
      <c r="J46" s="11">
        <v>440</v>
      </c>
      <c r="K46" s="10">
        <f t="shared" si="3"/>
        <v>440</v>
      </c>
    </row>
    <row r="47" spans="1:11" ht="15.75">
      <c r="A47" s="4">
        <v>45</v>
      </c>
      <c r="B47" s="4" t="str">
        <f t="shared" si="2"/>
        <v>Толстого ул., 4</v>
      </c>
      <c r="C47" s="5"/>
      <c r="D47" s="6" t="s">
        <v>46</v>
      </c>
      <c r="E47" s="7" t="s">
        <v>48</v>
      </c>
      <c r="F47" s="5"/>
      <c r="G47" s="8">
        <f>183.44*15</f>
        <v>2751.6</v>
      </c>
      <c r="H47" s="12"/>
      <c r="I47" s="12"/>
      <c r="J47" s="9"/>
      <c r="K47" s="10">
        <f t="shared" si="3"/>
        <v>2751.6</v>
      </c>
    </row>
    <row r="48" spans="1:11" ht="15.75">
      <c r="A48" s="4">
        <v>46</v>
      </c>
      <c r="B48" s="4" t="str">
        <f t="shared" si="2"/>
        <v>Толстого ул., 6</v>
      </c>
      <c r="C48" s="5"/>
      <c r="D48" s="6" t="s">
        <v>46</v>
      </c>
      <c r="E48" s="7" t="s">
        <v>39</v>
      </c>
      <c r="F48" s="5"/>
      <c r="G48" s="8">
        <f>102.24*15</f>
        <v>1533.6</v>
      </c>
      <c r="H48" s="12"/>
      <c r="I48" s="12"/>
      <c r="J48" s="9"/>
      <c r="K48" s="10">
        <f t="shared" si="3"/>
        <v>1533.6</v>
      </c>
    </row>
    <row r="49" spans="1:11" ht="15.75">
      <c r="A49" s="4">
        <v>47</v>
      </c>
      <c r="B49" s="4" t="str">
        <f t="shared" si="2"/>
        <v>Ухтомского ул., 83</v>
      </c>
      <c r="C49" s="5"/>
      <c r="D49" s="6" t="s">
        <v>49</v>
      </c>
      <c r="E49" s="7" t="s">
        <v>50</v>
      </c>
      <c r="F49" s="5"/>
      <c r="G49" s="12"/>
      <c r="H49" s="12"/>
      <c r="I49" s="12"/>
      <c r="J49" s="9"/>
      <c r="K49" s="10">
        <f t="shared" si="3"/>
        <v>0</v>
      </c>
    </row>
    <row r="50" spans="1:11" ht="15.75">
      <c r="A50" s="4">
        <v>48</v>
      </c>
      <c r="B50" s="4" t="str">
        <f t="shared" si="2"/>
        <v>Ухтомского ул., 83А</v>
      </c>
      <c r="C50" s="5"/>
      <c r="D50" s="6" t="s">
        <v>49</v>
      </c>
      <c r="E50" s="7" t="s">
        <v>51</v>
      </c>
      <c r="F50" s="5"/>
      <c r="G50" s="12"/>
      <c r="H50" s="12"/>
      <c r="I50" s="12"/>
      <c r="J50" s="9"/>
      <c r="K50" s="10">
        <f t="shared" si="3"/>
        <v>0</v>
      </c>
    </row>
    <row r="51" spans="1:11" ht="15.75">
      <c r="A51" s="20" t="s">
        <v>52</v>
      </c>
      <c r="B51" s="21"/>
      <c r="C51" s="14"/>
      <c r="D51" s="14"/>
      <c r="E51" s="14"/>
      <c r="F51" s="14"/>
      <c r="G51" s="15">
        <f>SUM(G3:G50)</f>
        <v>91229.7</v>
      </c>
      <c r="H51" s="10">
        <f>SUM(H3:H50)</f>
        <v>2832</v>
      </c>
      <c r="I51" s="15">
        <f>SUM(I3:I50)</f>
        <v>76910.67</v>
      </c>
      <c r="J51" s="10">
        <f>SUM(J3:J50)</f>
        <v>21560</v>
      </c>
      <c r="K51" s="10">
        <f t="shared" si="3"/>
        <v>192532.37</v>
      </c>
    </row>
  </sheetData>
  <mergeCells count="2">
    <mergeCell ref="A1:K1"/>
    <mergeCell ref="A51:B51"/>
  </mergeCells>
  <printOptions/>
  <pageMargins left="0.35" right="0.16" top="0.22" bottom="0.2" header="0.1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2012-05-05T08:03:11Z</cp:lastPrinted>
  <dcterms:created xsi:type="dcterms:W3CDTF">1996-10-08T23:32:33Z</dcterms:created>
  <dcterms:modified xsi:type="dcterms:W3CDTF">2012-05-05T08:06:12Z</dcterms:modified>
  <cp:category/>
  <cp:version/>
  <cp:contentType/>
  <cp:contentStatus/>
</cp:coreProperties>
</file>